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U\Downloads\"/>
    </mc:Choice>
  </mc:AlternateContent>
  <xr:revisionPtr revIDLastSave="0" documentId="13_ncr:1_{5D313334-E90E-4045-B238-8A09945C688B}" xr6:coauthVersionLast="47" xr6:coauthVersionMax="47" xr10:uidLastSave="{00000000-0000-0000-0000-000000000000}"/>
  <bookViews>
    <workbookView xWindow="3495" yWindow="3855" windowWidth="21600" windowHeight="12585" tabRatio="500" xr2:uid="{00000000-000D-0000-FFFF-FFFF00000000}"/>
  </bookViews>
  <sheets>
    <sheet name="Schichtplan" sheetId="1" r:id="rId1"/>
    <sheet name="Einstellung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6" i="1" l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L15" i="1"/>
  <c r="AK15" i="1"/>
  <c r="AJ15" i="1"/>
  <c r="AI15" i="1"/>
  <c r="AH15" i="1"/>
  <c r="AL14" i="1"/>
  <c r="AK14" i="1"/>
  <c r="AJ14" i="1"/>
  <c r="AI14" i="1"/>
  <c r="AH14" i="1"/>
  <c r="AL13" i="1"/>
  <c r="AK13" i="1"/>
  <c r="AJ13" i="1"/>
  <c r="AI13" i="1"/>
  <c r="AH13" i="1"/>
  <c r="AL12" i="1"/>
  <c r="AK12" i="1"/>
  <c r="AJ12" i="1"/>
  <c r="AI12" i="1"/>
  <c r="AH12" i="1"/>
  <c r="AL11" i="1"/>
  <c r="AK11" i="1"/>
  <c r="AJ11" i="1"/>
  <c r="AI11" i="1"/>
  <c r="AH11" i="1"/>
  <c r="AL10" i="1"/>
  <c r="AK10" i="1"/>
  <c r="AJ10" i="1"/>
  <c r="AI10" i="1"/>
  <c r="AH10" i="1"/>
  <c r="AL9" i="1"/>
  <c r="AK9" i="1"/>
  <c r="AJ9" i="1"/>
  <c r="AI9" i="1"/>
  <c r="AH9" i="1"/>
  <c r="AL8" i="1"/>
  <c r="AK8" i="1"/>
  <c r="AJ8" i="1"/>
  <c r="AI8" i="1"/>
  <c r="AH8" i="1"/>
  <c r="AL7" i="1"/>
  <c r="AK7" i="1"/>
  <c r="AJ7" i="1"/>
  <c r="AI7" i="1"/>
  <c r="AH7" i="1"/>
  <c r="AL6" i="1"/>
  <c r="AK6" i="1"/>
  <c r="AJ6" i="1"/>
  <c r="AI6" i="1"/>
  <c r="AH6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A1" i="1"/>
</calcChain>
</file>

<file path=xl/sharedStrings.xml><?xml version="1.0" encoding="utf-8"?>
<sst xmlns="http://schemas.openxmlformats.org/spreadsheetml/2006/main" count="70" uniqueCount="59">
  <si>
    <t>Schichtkürzel gemäss Legende (Blatt «Einstellungen») in die Tageszellen eintragen. Wochenenden werden automatisch erkannt.</t>
  </si>
  <si>
    <t>← Datum ändern (1. des Monats)</t>
  </si>
  <si>
    <t>Nr.</t>
  </si>
  <si>
    <t>Mitarbeiter/in</t>
  </si>
  <si>
    <t>Total
Schichten</t>
  </si>
  <si>
    <t>Früh</t>
  </si>
  <si>
    <t>Spät</t>
  </si>
  <si>
    <t>Nacht</t>
  </si>
  <si>
    <t>Frei</t>
  </si>
  <si>
    <t>Muster Hans</t>
  </si>
  <si>
    <t>Meier Anna</t>
  </si>
  <si>
    <t>Schneider Peter</t>
  </si>
  <si>
    <t>Weber Lisa</t>
  </si>
  <si>
    <t>Fischer Thomas</t>
  </si>
  <si>
    <t>Brunner Sandra</t>
  </si>
  <si>
    <t>Keller Martin</t>
  </si>
  <si>
    <t>Huber Nicole</t>
  </si>
  <si>
    <t>Gerber Daniel</t>
  </si>
  <si>
    <t>Schmid Laura</t>
  </si>
  <si>
    <t>Besetzung pro Tag</t>
  </si>
  <si>
    <t>Schichtplan – Einstellungen &amp; Legende</t>
  </si>
  <si>
    <t>Schichtkürzel (frei anpassbar)</t>
  </si>
  <si>
    <t>Kürzel</t>
  </si>
  <si>
    <t>Bezeichnung</t>
  </si>
  <si>
    <t>Von</t>
  </si>
  <si>
    <t>Bis</t>
  </si>
  <si>
    <t>Stunden</t>
  </si>
  <si>
    <t>Farbe</t>
  </si>
  <si>
    <t>FS</t>
  </si>
  <si>
    <t>Frühschicht</t>
  </si>
  <si>
    <t>06:00</t>
  </si>
  <si>
    <t>14:00</t>
  </si>
  <si>
    <t>SS</t>
  </si>
  <si>
    <t>Spätschicht</t>
  </si>
  <si>
    <t>22:00</t>
  </si>
  <si>
    <t>NS</t>
  </si>
  <si>
    <t>Nachtschicht</t>
  </si>
  <si>
    <t>TD</t>
  </si>
  <si>
    <t>Tagdienst</t>
  </si>
  <si>
    <t>08:00</t>
  </si>
  <si>
    <t>17:00</t>
  </si>
  <si>
    <t>F</t>
  </si>
  <si>
    <t>–</t>
  </si>
  <si>
    <t>U</t>
  </si>
  <si>
    <t>Urlaub</t>
  </si>
  <si>
    <t>K</t>
  </si>
  <si>
    <t>Krank</t>
  </si>
  <si>
    <t>WB</t>
  </si>
  <si>
    <t>Weiterbildung</t>
  </si>
  <si>
    <t>Anleitung</t>
  </si>
  <si>
    <t>1. Startdatum im gelben Feld (Zelle B3 im Schichtplan) ändern → der gesamte Plan passt sich automatisch an.</t>
  </si>
  <si>
    <t>2. Immer den 1. des gewünschten Monats eingeben (z.B. 01.04.2026 für April).</t>
  </si>
  <si>
    <t>3. Wochentage, Wochenend-Markierungen und Monatstitel aktualisieren sich automatisch.</t>
  </si>
  <si>
    <t>4. Tage die über die Monatslänge hinausgehen werden grau ausgeblendet (z.B. 29-31 im Februar).</t>
  </si>
  <si>
    <t>5. Schichtkürzel (FS, SS, NS, etc.) in die Tageszellen eintragen – bedingte Formatierung färbt automatisch.</t>
  </si>
  <si>
    <t>6. Die Zusammenfassung rechts zählt die Schichttypen pro Mitarbeiter.</t>
  </si>
  <si>
    <t>7. Die Zeile «Besetzung pro Tag» zeigt die Gesamtbesetzung (ohne Frei-Tage).</t>
  </si>
  <si>
    <t>8. Kürzel und Schichtzeiten oben können frei angepasst werden.</t>
  </si>
  <si>
    <t>Start: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</si>
</sst>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 x14ac:knownFonts="1">
    <font>
      <sz val="11"/>
      <color theme="1"/>
      <name val="Calibri"/>
      <family val="2"/>
      <charset val="1"/>
    </font>
    <font>
      <b/>
      <sz val="16"/>
      <color rgb="FF1B3A5C"/>
      <name val="Arial"/>
      <charset val="1"/>
    </font>
    <font>
      <sz val="11"/>
      <color rgb="FF2E5E8E"/>
      <name val="Arial"/>
      <charset val="1"/>
    </font>
    <font>
      <b/>
      <sz val="12"/>
      <color rgb="FF0000FF"/>
      <name val="Arial"/>
      <charset val="1"/>
    </font>
    <font>
      <sz val="1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2"/>
      <color rgb="FFFFFFFF"/>
      <name val="Arial"/>
      <charset val="1"/>
    </font>
    <font>
      <b/>
      <sz val="11"/>
      <name val="Arial"/>
      <charset val="1"/>
    </font>
    <font>
      <b/>
      <sz val="10"/>
      <color rgb="FFFFFFFF"/>
      <name val="Arial"/>
      <family val="2"/>
    </font>
    <font>
      <b/>
      <sz val="11"/>
      <color rgb="FF1B3A5C"/>
      <name val="Arial"/>
      <family val="2"/>
    </font>
    <font>
      <b/>
      <sz val="20"/>
      <color rgb="FF1B3A5C"/>
      <name val="Arial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charset val="1"/>
    </font>
    <font>
      <i/>
      <sz val="8"/>
      <color rgb="FF888888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rgb="FFFFF9C4"/>
      </patternFill>
    </fill>
    <fill>
      <patternFill patternType="solid">
        <fgColor rgb="FF1B3A5C"/>
        <bgColor rgb="FF333333"/>
      </patternFill>
    </fill>
    <fill>
      <patternFill patternType="solid">
        <fgColor rgb="FF2E5E8E"/>
        <bgColor rgb="FF1565C0"/>
      </patternFill>
    </fill>
    <fill>
      <patternFill patternType="solid">
        <fgColor rgb="FF4CAF50"/>
        <bgColor rgb="FF2E7D32"/>
      </patternFill>
    </fill>
    <fill>
      <patternFill patternType="solid">
        <fgColor rgb="FFE8F5E9"/>
        <bgColor rgb="FFEEEEEE"/>
      </patternFill>
    </fill>
    <fill>
      <patternFill patternType="solid">
        <fgColor rgb="FFC8E6C9"/>
        <bgColor rgb="FFD9D9D9"/>
      </patternFill>
    </fill>
    <fill>
      <patternFill patternType="solid">
        <fgColor rgb="FFFFE0B2"/>
        <bgColor rgb="FFFFCDD2"/>
      </patternFill>
    </fill>
    <fill>
      <patternFill patternType="solid">
        <fgColor rgb="FFE1BEE7"/>
        <bgColor rgb="FFD7CCC8"/>
      </patternFill>
    </fill>
    <fill>
      <patternFill patternType="solid">
        <fgColor rgb="FFFFF9C4"/>
        <bgColor rgb="FFFFFFCC"/>
      </patternFill>
    </fill>
    <fill>
      <patternFill patternType="solid">
        <fgColor rgb="FFEEEEEE"/>
        <bgColor rgb="FFE8F5E9"/>
      </patternFill>
    </fill>
    <fill>
      <patternFill patternType="solid">
        <fgColor rgb="FFBBDEFB"/>
        <bgColor rgb="FFD6E4F0"/>
      </patternFill>
    </fill>
    <fill>
      <patternFill patternType="solid">
        <fgColor rgb="FFFFCDD2"/>
        <bgColor rgb="FFFFE0B2"/>
      </patternFill>
    </fill>
    <fill>
      <patternFill patternType="solid">
        <fgColor rgb="FFD7CCC8"/>
        <bgColor rgb="FFD9D9D9"/>
      </patternFill>
    </fill>
  </fills>
  <borders count="3">
    <border>
      <left/>
      <right/>
      <top/>
      <bottom/>
      <diagonal/>
    </border>
    <border>
      <left style="medium">
        <color rgb="FF1B3A5C"/>
      </left>
      <right style="medium">
        <color rgb="FF1B3A5C"/>
      </right>
      <top style="medium">
        <color rgb="FF1B3A5C"/>
      </top>
      <bottom style="medium">
        <color rgb="FF1B3A5C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6" fillId="3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10" fillId="8" borderId="2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10" fillId="9" borderId="2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10" fillId="10" borderId="2" xfId="0" applyFont="1" applyFill="1" applyBorder="1" applyAlignment="1">
      <alignment horizontal="center" vertical="center" wrapText="1"/>
    </xf>
    <xf numFmtId="0" fontId="0" fillId="10" borderId="2" xfId="0" applyFill="1" applyBorder="1"/>
    <xf numFmtId="0" fontId="10" fillId="11" borderId="2" xfId="0" applyFont="1" applyFill="1" applyBorder="1" applyAlignment="1">
      <alignment horizontal="center" vertical="center" wrapText="1"/>
    </xf>
    <xf numFmtId="0" fontId="0" fillId="11" borderId="2" xfId="0" applyFill="1" applyBorder="1"/>
    <xf numFmtId="0" fontId="10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10" fillId="13" borderId="2" xfId="0" applyFont="1" applyFill="1" applyBorder="1" applyAlignment="1">
      <alignment horizontal="center" vertical="center" wrapText="1"/>
    </xf>
    <xf numFmtId="0" fontId="0" fillId="13" borderId="2" xfId="0" applyFill="1" applyBorder="1"/>
    <xf numFmtId="0" fontId="10" fillId="14" borderId="2" xfId="0" applyFont="1" applyFill="1" applyBorder="1" applyAlignment="1">
      <alignment horizontal="center" vertical="center" wrapText="1"/>
    </xf>
    <xf numFmtId="0" fontId="0" fillId="14" borderId="2" xfId="0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5" fillId="0" borderId="0" xfId="0" applyFont="1"/>
    <xf numFmtId="0" fontId="1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Standard" xfId="0" builtinId="0"/>
  </cellStyles>
  <dxfs count="71"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  <dxf>
      <font>
        <b/>
        <sz val="10"/>
        <color rgb="FF4E342E"/>
        <name val="Arial"/>
        <charset val="1"/>
      </font>
      <fill>
        <patternFill>
          <bgColor rgb="FFD7CCC8"/>
        </patternFill>
      </fill>
    </dxf>
    <dxf>
      <font>
        <b/>
        <sz val="10"/>
        <color rgb="FF2E7D32"/>
        <name val="Arial"/>
        <charset val="1"/>
      </font>
      <fill>
        <patternFill>
          <bgColor rgb="FFC8E6C9"/>
        </patternFill>
      </fill>
    </dxf>
    <dxf>
      <font>
        <b/>
        <sz val="10"/>
        <color rgb="FF6A1B9A"/>
        <name val="Arial"/>
        <charset val="1"/>
      </font>
      <fill>
        <patternFill>
          <bgColor rgb="FFE1BEE7"/>
        </patternFill>
      </fill>
    </dxf>
    <dxf>
      <font>
        <sz val="10"/>
        <color rgb="FF9E9E9E"/>
        <name val="Arial"/>
        <charset val="1"/>
      </font>
      <fill>
        <patternFill>
          <bgColor rgb="FFEEEEEE"/>
        </patternFill>
      </fill>
    </dxf>
    <dxf>
      <font>
        <b/>
        <sz val="10"/>
        <color rgb="FF1565C0"/>
        <name val="Arial"/>
        <charset val="1"/>
      </font>
      <fill>
        <patternFill>
          <bgColor rgb="FFBBDEFB"/>
        </patternFill>
      </fill>
    </dxf>
    <dxf>
      <font>
        <b/>
        <sz val="10"/>
        <color rgb="FFC62828"/>
        <name val="Arial"/>
        <charset val="1"/>
      </font>
      <fill>
        <patternFill>
          <bgColor rgb="FFFFCDD2"/>
        </patternFill>
      </fill>
    </dxf>
    <dxf>
      <font>
        <b/>
        <sz val="10"/>
        <color rgb="FFE65100"/>
        <name val="Arial"/>
        <charset val="1"/>
      </font>
      <fill>
        <patternFill>
          <bgColor rgb="FFFFE0B2"/>
        </patternFill>
      </fill>
    </dxf>
    <dxf>
      <font>
        <b/>
        <sz val="10"/>
        <color rgb="FFF57F17"/>
        <name val="Arial"/>
        <charset val="1"/>
      </font>
      <fill>
        <patternFill>
          <bgColor rgb="FFFFF9C4"/>
        </patternFill>
      </fill>
    </dxf>
    <dxf>
      <fill>
        <patternFill>
          <bgColor rgb="FFD6E4F0"/>
        </patternFill>
      </fill>
    </dxf>
    <dxf>
      <font>
        <sz val="10"/>
        <color rgb="FFD9D9D9"/>
      </font>
      <fill>
        <patternFill>
          <bgColor rgb="FFD9D9D9"/>
        </patternFill>
      </fill>
    </dxf>
    <dxf>
      <font>
        <b/>
        <sz val="10"/>
        <color rgb="FFFFFFFF"/>
        <name val="Arial"/>
        <charset val="1"/>
      </font>
      <fill>
        <patternFill>
          <bgColor rgb="FF3E7CB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EEEEE"/>
      <rgbColor rgb="FFFF00FF"/>
      <rgbColor rgb="FF00FFFF"/>
      <rgbColor rgb="FF800000"/>
      <rgbColor rgb="FF2E7D32"/>
      <rgbColor rgb="FF000080"/>
      <rgbColor rgb="FF808000"/>
      <rgbColor rgb="FF6A1B9A"/>
      <rgbColor rgb="FF008080"/>
      <rgbColor rgb="FFB0C4DE"/>
      <rgbColor rgb="FF888888"/>
      <rgbColor rgb="FFD9D9D9"/>
      <rgbColor rgb="FF993366"/>
      <rgbColor rgb="FFFFFFCC"/>
      <rgbColor rgb="FFE8F5E9"/>
      <rgbColor rgb="FF660066"/>
      <rgbColor rgb="FFFF8080"/>
      <rgbColor rgb="FF1565C0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8E6C9"/>
      <rgbColor rgb="FFFFF9C4"/>
      <rgbColor rgb="FFD7CCC8"/>
      <rgbColor rgb="FFFFCDD2"/>
      <rgbColor rgb="FFE1BEE7"/>
      <rgbColor rgb="FFFFE0B2"/>
      <rgbColor rgb="FF3366FF"/>
      <rgbColor rgb="FF33CCCC"/>
      <rgbColor rgb="FF99CC00"/>
      <rgbColor rgb="FFFFCC00"/>
      <rgbColor rgb="FFF57F17"/>
      <rgbColor rgb="FFE65100"/>
      <rgbColor rgb="FF3E7CB1"/>
      <rgbColor rgb="FF9E9E9E"/>
      <rgbColor rgb="FF1B3A5C"/>
      <rgbColor rgb="FF4CAF50"/>
      <rgbColor rgb="FF003300"/>
      <rgbColor rgb="FF4E342E"/>
      <rgbColor rgb="FFC62828"/>
      <rgbColor rgb="FF993366"/>
      <rgbColor rgb="FF2E5E8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5C"/>
    <pageSetUpPr fitToPage="1"/>
  </sheetPr>
  <dimension ref="A1:AL18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8.7109375" defaultRowHeight="15" x14ac:dyDescent="0.25"/>
  <cols>
    <col min="1" max="1" width="7.42578125" customWidth="1"/>
    <col min="2" max="2" width="22.5703125" customWidth="1"/>
    <col min="3" max="32" width="5.5703125" customWidth="1"/>
    <col min="33" max="33" width="4.42578125" customWidth="1"/>
    <col min="34" max="34" width="10.85546875" customWidth="1"/>
    <col min="35" max="38" width="8.28515625" customWidth="1"/>
  </cols>
  <sheetData>
    <row r="1" spans="1:38" ht="34.5" customHeight="1" x14ac:dyDescent="0.25">
      <c r="A1" s="33" t="str">
        <f>"Mitarbeiter-Schichtplan – "&amp;TEXT(B3,"MMMM JJJJ")</f>
        <v>Mitarbeiter-Schichtplan – Februar 2026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8" ht="21.75" customHeight="1" x14ac:dyDescent="0.25"/>
    <row r="3" spans="1:38" ht="27.75" customHeight="1" x14ac:dyDescent="0.25">
      <c r="A3" s="30" t="s">
        <v>58</v>
      </c>
      <c r="B3" s="1">
        <v>46054</v>
      </c>
      <c r="C3" s="35" t="s">
        <v>1</v>
      </c>
      <c r="D3" s="35"/>
      <c r="E3" s="35"/>
      <c r="F3" s="35"/>
      <c r="G3" s="35"/>
    </row>
    <row r="4" spans="1:38" hidden="1" x14ac:dyDescent="0.25">
      <c r="C4" s="2">
        <f>IF(1&lt;=DAY(EOMONTH($B$3,0)),WEEKDAY($B$3+1-1,2),"")</f>
        <v>7</v>
      </c>
      <c r="D4" s="2">
        <f>IF(2&lt;=DAY(EOMONTH($B$3,0)),WEEKDAY($B$3+2-1,2),"")</f>
        <v>1</v>
      </c>
      <c r="E4" s="2">
        <f>IF(3&lt;=DAY(EOMONTH($B$3,0)),WEEKDAY($B$3+3-1,2),"")</f>
        <v>2</v>
      </c>
      <c r="F4" s="2">
        <f>IF(4&lt;=DAY(EOMONTH($B$3,0)),WEEKDAY($B$3+4-1,2),"")</f>
        <v>3</v>
      </c>
      <c r="G4" s="2">
        <f>IF(5&lt;=DAY(EOMONTH($B$3,0)),WEEKDAY($B$3+5-1,2),"")</f>
        <v>4</v>
      </c>
      <c r="H4" s="2">
        <f>IF(6&lt;=DAY(EOMONTH($B$3,0)),WEEKDAY($B$3+6-1,2),"")</f>
        <v>5</v>
      </c>
      <c r="I4" s="2">
        <f>IF(7&lt;=DAY(EOMONTH($B$3,0)),WEEKDAY($B$3+7-1,2),"")</f>
        <v>6</v>
      </c>
      <c r="J4" s="2">
        <f>IF(8&lt;=DAY(EOMONTH($B$3,0)),WEEKDAY($B$3+8-1,2),"")</f>
        <v>7</v>
      </c>
      <c r="K4" s="2">
        <f>IF(9&lt;=DAY(EOMONTH($B$3,0)),WEEKDAY($B$3+9-1,2),"")</f>
        <v>1</v>
      </c>
      <c r="L4" s="2">
        <f>IF(10&lt;=DAY(EOMONTH($B$3,0)),WEEKDAY($B$3+10-1,2),"")</f>
        <v>2</v>
      </c>
      <c r="M4" s="2">
        <f>IF(11&lt;=DAY(EOMONTH($B$3,0)),WEEKDAY($B$3+11-1,2),"")</f>
        <v>3</v>
      </c>
      <c r="N4" s="2">
        <f>IF(12&lt;=DAY(EOMONTH($B$3,0)),WEEKDAY($B$3+12-1,2),"")</f>
        <v>4</v>
      </c>
      <c r="O4" s="2">
        <f>IF(13&lt;=DAY(EOMONTH($B$3,0)),WEEKDAY($B$3+13-1,2),"")</f>
        <v>5</v>
      </c>
      <c r="P4" s="2">
        <f>IF(14&lt;=DAY(EOMONTH($B$3,0)),WEEKDAY($B$3+14-1,2),"")</f>
        <v>6</v>
      </c>
      <c r="Q4" s="2">
        <f>IF(15&lt;=DAY(EOMONTH($B$3,0)),WEEKDAY($B$3+15-1,2),"")</f>
        <v>7</v>
      </c>
      <c r="R4" s="2">
        <f>IF(16&lt;=DAY(EOMONTH($B$3,0)),WEEKDAY($B$3+16-1,2),"")</f>
        <v>1</v>
      </c>
      <c r="S4" s="2">
        <f>IF(17&lt;=DAY(EOMONTH($B$3,0)),WEEKDAY($B$3+17-1,2),"")</f>
        <v>2</v>
      </c>
      <c r="T4" s="2">
        <f>IF(18&lt;=DAY(EOMONTH($B$3,0)),WEEKDAY($B$3+18-1,2),"")</f>
        <v>3</v>
      </c>
      <c r="U4" s="2">
        <f>IF(19&lt;=DAY(EOMONTH($B$3,0)),WEEKDAY($B$3+19-1,2),"")</f>
        <v>4</v>
      </c>
      <c r="V4" s="2">
        <f>IF(20&lt;=DAY(EOMONTH($B$3,0)),WEEKDAY($B$3+20-1,2),"")</f>
        <v>5</v>
      </c>
      <c r="W4" s="2">
        <f>IF(21&lt;=DAY(EOMONTH($B$3,0)),WEEKDAY($B$3+21-1,2),"")</f>
        <v>6</v>
      </c>
      <c r="X4" s="2">
        <f>IF(22&lt;=DAY(EOMONTH($B$3,0)),WEEKDAY($B$3+22-1,2),"")</f>
        <v>7</v>
      </c>
      <c r="Y4" s="2">
        <f>IF(23&lt;=DAY(EOMONTH($B$3,0)),WEEKDAY($B$3+23-1,2),"")</f>
        <v>1</v>
      </c>
      <c r="Z4" s="2">
        <f>IF(24&lt;=DAY(EOMONTH($B$3,0)),WEEKDAY($B$3+24-1,2),"")</f>
        <v>2</v>
      </c>
      <c r="AA4" s="2">
        <f>IF(25&lt;=DAY(EOMONTH($B$3,0)),WEEKDAY($B$3+25-1,2),"")</f>
        <v>3</v>
      </c>
      <c r="AB4" s="2">
        <f>IF(26&lt;=DAY(EOMONTH($B$3,0)),WEEKDAY($B$3+26-1,2),"")</f>
        <v>4</v>
      </c>
      <c r="AC4" s="2">
        <f>IF(27&lt;=DAY(EOMONTH($B$3,0)),WEEKDAY($B$3+27-1,2),"")</f>
        <v>5</v>
      </c>
      <c r="AD4" s="2">
        <f>IF(28&lt;=DAY(EOMONTH($B$3,0)),WEEKDAY($B$3+28-1,2),"")</f>
        <v>6</v>
      </c>
      <c r="AE4" s="2" t="str">
        <f>IF(29&lt;=DAY(EOMONTH($B$3,0)),WEEKDAY($B$3+29-1,2),"")</f>
        <v/>
      </c>
      <c r="AF4" s="2" t="str">
        <f>IF(30&lt;=DAY(EOMONTH($B$3,0)),WEEKDAY($B$3+30-1,2),"")</f>
        <v/>
      </c>
      <c r="AG4" s="2" t="str">
        <f>IF(31&lt;=DAY(EOMONTH($B$3,0)),WEEKDAY($B$3+31-1,2),"")</f>
        <v/>
      </c>
    </row>
    <row r="5" spans="1:38" ht="34.5" customHeight="1" x14ac:dyDescent="0.25">
      <c r="A5" s="3" t="s">
        <v>2</v>
      </c>
      <c r="B5" s="4" t="s">
        <v>3</v>
      </c>
      <c r="C5" s="5" t="str">
        <f>IF(1&lt;=DAY(EOMONTH($B$3,0)),CHOOSE(WEEKDAY($B$3+1-1,2),"Mo","Di","Mi","Do","Fr","Sa","So")&amp;CHAR(10)&amp;1,"")</f>
        <v>So
1</v>
      </c>
      <c r="D5" s="5" t="str">
        <f>IF(2&lt;=DAY(EOMONTH($B$3,0)),CHOOSE(WEEKDAY($B$3+2-1,2),"Mo","Di","Mi","Do","Fr","Sa","So")&amp;CHAR(10)&amp;2,"")</f>
        <v>Mo
2</v>
      </c>
      <c r="E5" s="5" t="str">
        <f>IF(3&lt;=DAY(EOMONTH($B$3,0)),CHOOSE(WEEKDAY($B$3+3-1,2),"Mo","Di","Mi","Do","Fr","Sa","So")&amp;CHAR(10)&amp;3,"")</f>
        <v>Di
3</v>
      </c>
      <c r="F5" s="5" t="str">
        <f>IF(4&lt;=DAY(EOMONTH($B$3,0)),CHOOSE(WEEKDAY($B$3+4-1,2),"Mo","Di","Mi","Do","Fr","Sa","So")&amp;CHAR(10)&amp;4,"")</f>
        <v>Mi
4</v>
      </c>
      <c r="G5" s="5" t="str">
        <f>IF(5&lt;=DAY(EOMONTH($B$3,0)),CHOOSE(WEEKDAY($B$3+5-1,2),"Mo","Di","Mi","Do","Fr","Sa","So")&amp;CHAR(10)&amp;5,"")</f>
        <v>Do
5</v>
      </c>
      <c r="H5" s="5" t="str">
        <f>IF(6&lt;=DAY(EOMONTH($B$3,0)),CHOOSE(WEEKDAY($B$3+6-1,2),"Mo","Di","Mi","Do","Fr","Sa","So")&amp;CHAR(10)&amp;6,"")</f>
        <v>Fr
6</v>
      </c>
      <c r="I5" s="5" t="str">
        <f>IF(7&lt;=DAY(EOMONTH($B$3,0)),CHOOSE(WEEKDAY($B$3+7-1,2),"Mo","Di","Mi","Do","Fr","Sa","So")&amp;CHAR(10)&amp;7,"")</f>
        <v>Sa
7</v>
      </c>
      <c r="J5" s="5" t="str">
        <f>IF(8&lt;=DAY(EOMONTH($B$3,0)),CHOOSE(WEEKDAY($B$3+8-1,2),"Mo","Di","Mi","Do","Fr","Sa","So")&amp;CHAR(10)&amp;8,"")</f>
        <v>So
8</v>
      </c>
      <c r="K5" s="5" t="str">
        <f>IF(9&lt;=DAY(EOMONTH($B$3,0)),CHOOSE(WEEKDAY($B$3+9-1,2),"Mo","Di","Mi","Do","Fr","Sa","So")&amp;CHAR(10)&amp;9,"")</f>
        <v>Mo
9</v>
      </c>
      <c r="L5" s="5" t="str">
        <f>IF(10&lt;=DAY(EOMONTH($B$3,0)),CHOOSE(WEEKDAY($B$3+10-1,2),"Mo","Di","Mi","Do","Fr","Sa","So")&amp;CHAR(10)&amp;10,"")</f>
        <v>Di
10</v>
      </c>
      <c r="M5" s="5" t="str">
        <f>IF(11&lt;=DAY(EOMONTH($B$3,0)),CHOOSE(WEEKDAY($B$3+11-1,2),"Mo","Di","Mi","Do","Fr","Sa","So")&amp;CHAR(10)&amp;11,"")</f>
        <v>Mi
11</v>
      </c>
      <c r="N5" s="5" t="str">
        <f>IF(12&lt;=DAY(EOMONTH($B$3,0)),CHOOSE(WEEKDAY($B$3+12-1,2),"Mo","Di","Mi","Do","Fr","Sa","So")&amp;CHAR(10)&amp;12,"")</f>
        <v>Do
12</v>
      </c>
      <c r="O5" s="5" t="str">
        <f>IF(13&lt;=DAY(EOMONTH($B$3,0)),CHOOSE(WEEKDAY($B$3+13-1,2),"Mo","Di","Mi","Do","Fr","Sa","So")&amp;CHAR(10)&amp;13,"")</f>
        <v>Fr
13</v>
      </c>
      <c r="P5" s="5" t="str">
        <f>IF(14&lt;=DAY(EOMONTH($B$3,0)),CHOOSE(WEEKDAY($B$3+14-1,2),"Mo","Di","Mi","Do","Fr","Sa","So")&amp;CHAR(10)&amp;14,"")</f>
        <v>Sa
14</v>
      </c>
      <c r="Q5" s="5" t="str">
        <f>IF(15&lt;=DAY(EOMONTH($B$3,0)),CHOOSE(WEEKDAY($B$3+15-1,2),"Mo","Di","Mi","Do","Fr","Sa","So")&amp;CHAR(10)&amp;15,"")</f>
        <v>So
15</v>
      </c>
      <c r="R5" s="5" t="str">
        <f>IF(16&lt;=DAY(EOMONTH($B$3,0)),CHOOSE(WEEKDAY($B$3+16-1,2),"Mo","Di","Mi","Do","Fr","Sa","So")&amp;CHAR(10)&amp;16,"")</f>
        <v>Mo
16</v>
      </c>
      <c r="S5" s="5" t="str">
        <f>IF(17&lt;=DAY(EOMONTH($B$3,0)),CHOOSE(WEEKDAY($B$3+17-1,2),"Mo","Di","Mi","Do","Fr","Sa","So")&amp;CHAR(10)&amp;17,"")</f>
        <v>Di
17</v>
      </c>
      <c r="T5" s="5" t="str">
        <f>IF(18&lt;=DAY(EOMONTH($B$3,0)),CHOOSE(WEEKDAY($B$3+18-1,2),"Mo","Di","Mi","Do","Fr","Sa","So")&amp;CHAR(10)&amp;18,"")</f>
        <v>Mi
18</v>
      </c>
      <c r="U5" s="5" t="str">
        <f>IF(19&lt;=DAY(EOMONTH($B$3,0)),CHOOSE(WEEKDAY($B$3+19-1,2),"Mo","Di","Mi","Do","Fr","Sa","So")&amp;CHAR(10)&amp;19,"")</f>
        <v>Do
19</v>
      </c>
      <c r="V5" s="5" t="str">
        <f>IF(20&lt;=DAY(EOMONTH($B$3,0)),CHOOSE(WEEKDAY($B$3+20-1,2),"Mo","Di","Mi","Do","Fr","Sa","So")&amp;CHAR(10)&amp;20,"")</f>
        <v>Fr
20</v>
      </c>
      <c r="W5" s="5" t="str">
        <f>IF(21&lt;=DAY(EOMONTH($B$3,0)),CHOOSE(WEEKDAY($B$3+21-1,2),"Mo","Di","Mi","Do","Fr","Sa","So")&amp;CHAR(10)&amp;21,"")</f>
        <v>Sa
21</v>
      </c>
      <c r="X5" s="5" t="str">
        <f>IF(22&lt;=DAY(EOMONTH($B$3,0)),CHOOSE(WEEKDAY($B$3+22-1,2),"Mo","Di","Mi","Do","Fr","Sa","So")&amp;CHAR(10)&amp;22,"")</f>
        <v>So
22</v>
      </c>
      <c r="Y5" s="5" t="str">
        <f>IF(23&lt;=DAY(EOMONTH($B$3,0)),CHOOSE(WEEKDAY($B$3+23-1,2),"Mo","Di","Mi","Do","Fr","Sa","So")&amp;CHAR(10)&amp;23,"")</f>
        <v>Mo
23</v>
      </c>
      <c r="Z5" s="5" t="str">
        <f>IF(24&lt;=DAY(EOMONTH($B$3,0)),CHOOSE(WEEKDAY($B$3+24-1,2),"Mo","Di","Mi","Do","Fr","Sa","So")&amp;CHAR(10)&amp;24,"")</f>
        <v>Di
24</v>
      </c>
      <c r="AA5" s="5" t="str">
        <f>IF(25&lt;=DAY(EOMONTH($B$3,0)),CHOOSE(WEEKDAY($B$3+25-1,2),"Mo","Di","Mi","Do","Fr","Sa","So")&amp;CHAR(10)&amp;25,"")</f>
        <v>Mi
25</v>
      </c>
      <c r="AB5" s="5" t="str">
        <f>IF(26&lt;=DAY(EOMONTH($B$3,0)),CHOOSE(WEEKDAY($B$3+26-1,2),"Mo","Di","Mi","Do","Fr","Sa","So")&amp;CHAR(10)&amp;26,"")</f>
        <v>Do
26</v>
      </c>
      <c r="AC5" s="5" t="str">
        <f>IF(27&lt;=DAY(EOMONTH($B$3,0)),CHOOSE(WEEKDAY($B$3+27-1,2),"Mo","Di","Mi","Do","Fr","Sa","So")&amp;CHAR(10)&amp;27,"")</f>
        <v>Fr
27</v>
      </c>
      <c r="AD5" s="5" t="str">
        <f>IF(28&lt;=DAY(EOMONTH($B$3,0)),CHOOSE(WEEKDAY($B$3+28-1,2),"Mo","Di","Mi","Do","Fr","Sa","So")&amp;CHAR(10)&amp;28,"")</f>
        <v>Sa
28</v>
      </c>
      <c r="AE5" s="5" t="str">
        <f>IF(29&lt;=DAY(EOMONTH($B$3,0)),CHOOSE(WEEKDAY($B$3+29-1,2),"Mo","Di","Mi","Do","Fr","Sa","So")&amp;CHAR(10)&amp;29,"")</f>
        <v/>
      </c>
      <c r="AF5" s="5" t="str">
        <f>IF(30&lt;=DAY(EOMONTH($B$3,0)),CHOOSE(WEEKDAY($B$3+30-1,2),"Mo","Di","Mi","Do","Fr","Sa","So")&amp;CHAR(10)&amp;30,"")</f>
        <v/>
      </c>
      <c r="AG5" s="5" t="str">
        <f>IF(31&lt;=DAY(EOMONTH($B$3,0)),CHOOSE(WEEKDAY($B$3+31-1,2),"Mo","Di","Mi","Do","Fr","Sa","So")&amp;CHAR(10)&amp;31,"")</f>
        <v/>
      </c>
      <c r="AH5" s="29" t="s">
        <v>4</v>
      </c>
      <c r="AI5" s="6" t="s">
        <v>5</v>
      </c>
      <c r="AJ5" s="6" t="s">
        <v>6</v>
      </c>
      <c r="AK5" s="6" t="s">
        <v>7</v>
      </c>
      <c r="AL5" s="6" t="s">
        <v>8</v>
      </c>
    </row>
    <row r="6" spans="1:38" ht="24.75" customHeight="1" x14ac:dyDescent="0.25">
      <c r="A6" s="7">
        <v>1</v>
      </c>
      <c r="B6" s="8" t="s">
        <v>9</v>
      </c>
      <c r="C6" s="9"/>
      <c r="D6" s="9"/>
      <c r="E6" s="9"/>
      <c r="F6" s="9"/>
      <c r="G6" s="9"/>
      <c r="H6" s="9"/>
      <c r="I6" s="9"/>
      <c r="J6" s="9"/>
      <c r="K6" s="32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>
        <f t="shared" ref="AH6:AH15" si="0">COUNTA(C6:AG6)-COUNTIF(C6:AG6,"F")</f>
        <v>0</v>
      </c>
      <c r="AI6" s="9">
        <f t="shared" ref="AI6:AI15" si="1">COUNTIF(C6:AG6,"FS")</f>
        <v>0</v>
      </c>
      <c r="AJ6" s="9">
        <f t="shared" ref="AJ6:AJ15" si="2">COUNTIF(C6:AG6,"SS")</f>
        <v>0</v>
      </c>
      <c r="AK6" s="9">
        <f t="shared" ref="AK6:AK15" si="3">COUNTIF(C6:AG6,"NS")</f>
        <v>0</v>
      </c>
      <c r="AL6" s="9">
        <f t="shared" ref="AL6:AL15" si="4">COUNTIF(C6:AG6,"F")</f>
        <v>0</v>
      </c>
    </row>
    <row r="7" spans="1:38" ht="24.75" customHeight="1" x14ac:dyDescent="0.25">
      <c r="A7" s="7">
        <v>2</v>
      </c>
      <c r="B7" s="8" t="s">
        <v>10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>
        <f t="shared" si="0"/>
        <v>0</v>
      </c>
      <c r="AI7" s="9">
        <f t="shared" si="1"/>
        <v>0</v>
      </c>
      <c r="AJ7" s="9">
        <f t="shared" si="2"/>
        <v>0</v>
      </c>
      <c r="AK7" s="9">
        <f t="shared" si="3"/>
        <v>0</v>
      </c>
      <c r="AL7" s="9">
        <f t="shared" si="4"/>
        <v>0</v>
      </c>
    </row>
    <row r="8" spans="1:38" ht="24.75" customHeight="1" x14ac:dyDescent="0.25">
      <c r="A8" s="7">
        <v>3</v>
      </c>
      <c r="B8" s="8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>
        <f t="shared" si="0"/>
        <v>0</v>
      </c>
      <c r="AI8" s="9">
        <f t="shared" si="1"/>
        <v>0</v>
      </c>
      <c r="AJ8" s="9">
        <f t="shared" si="2"/>
        <v>0</v>
      </c>
      <c r="AK8" s="9">
        <f t="shared" si="3"/>
        <v>0</v>
      </c>
      <c r="AL8" s="9">
        <f t="shared" si="4"/>
        <v>0</v>
      </c>
    </row>
    <row r="9" spans="1:38" ht="24.75" customHeight="1" x14ac:dyDescent="0.25">
      <c r="A9" s="7">
        <v>4</v>
      </c>
      <c r="B9" s="8" t="s">
        <v>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>
        <f t="shared" si="0"/>
        <v>0</v>
      </c>
      <c r="AI9" s="9">
        <f t="shared" si="1"/>
        <v>0</v>
      </c>
      <c r="AJ9" s="9">
        <f t="shared" si="2"/>
        <v>0</v>
      </c>
      <c r="AK9" s="9">
        <f t="shared" si="3"/>
        <v>0</v>
      </c>
      <c r="AL9" s="9">
        <f t="shared" si="4"/>
        <v>0</v>
      </c>
    </row>
    <row r="10" spans="1:38" ht="24.75" customHeight="1" x14ac:dyDescent="0.25">
      <c r="A10" s="7">
        <v>5</v>
      </c>
      <c r="B10" s="8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>
        <f t="shared" si="0"/>
        <v>0</v>
      </c>
      <c r="AI10" s="9">
        <f t="shared" si="1"/>
        <v>0</v>
      </c>
      <c r="AJ10" s="9">
        <f t="shared" si="2"/>
        <v>0</v>
      </c>
      <c r="AK10" s="9">
        <f t="shared" si="3"/>
        <v>0</v>
      </c>
      <c r="AL10" s="9">
        <f t="shared" si="4"/>
        <v>0</v>
      </c>
    </row>
    <row r="11" spans="1:38" ht="24.75" customHeight="1" x14ac:dyDescent="0.25">
      <c r="A11" s="7">
        <v>6</v>
      </c>
      <c r="B11" s="8" t="s">
        <v>14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>
        <f t="shared" si="0"/>
        <v>0</v>
      </c>
      <c r="AI11" s="9">
        <f t="shared" si="1"/>
        <v>0</v>
      </c>
      <c r="AJ11" s="9">
        <f t="shared" si="2"/>
        <v>0</v>
      </c>
      <c r="AK11" s="9">
        <f t="shared" si="3"/>
        <v>0</v>
      </c>
      <c r="AL11" s="9">
        <f t="shared" si="4"/>
        <v>0</v>
      </c>
    </row>
    <row r="12" spans="1:38" ht="24.75" customHeight="1" x14ac:dyDescent="0.25">
      <c r="A12" s="7">
        <v>7</v>
      </c>
      <c r="B12" s="8" t="s">
        <v>15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>
        <f t="shared" si="0"/>
        <v>0</v>
      </c>
      <c r="AI12" s="9">
        <f t="shared" si="1"/>
        <v>0</v>
      </c>
      <c r="AJ12" s="9">
        <f t="shared" si="2"/>
        <v>0</v>
      </c>
      <c r="AK12" s="9">
        <f t="shared" si="3"/>
        <v>0</v>
      </c>
      <c r="AL12" s="9">
        <f t="shared" si="4"/>
        <v>0</v>
      </c>
    </row>
    <row r="13" spans="1:38" ht="24.75" customHeight="1" x14ac:dyDescent="0.25">
      <c r="A13" s="7">
        <v>8</v>
      </c>
      <c r="B13" s="8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>
        <f t="shared" si="0"/>
        <v>0</v>
      </c>
      <c r="AI13" s="9">
        <f t="shared" si="1"/>
        <v>0</v>
      </c>
      <c r="AJ13" s="9">
        <f t="shared" si="2"/>
        <v>0</v>
      </c>
      <c r="AK13" s="9">
        <f t="shared" si="3"/>
        <v>0</v>
      </c>
      <c r="AL13" s="9">
        <f t="shared" si="4"/>
        <v>0</v>
      </c>
    </row>
    <row r="14" spans="1:38" ht="24.75" customHeight="1" x14ac:dyDescent="0.25">
      <c r="A14" s="7">
        <v>9</v>
      </c>
      <c r="B14" s="8" t="s">
        <v>17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>
        <f t="shared" si="0"/>
        <v>0</v>
      </c>
      <c r="AI14" s="9">
        <f t="shared" si="1"/>
        <v>0</v>
      </c>
      <c r="AJ14" s="9">
        <f t="shared" si="2"/>
        <v>0</v>
      </c>
      <c r="AK14" s="9">
        <f t="shared" si="3"/>
        <v>0</v>
      </c>
      <c r="AL14" s="9">
        <f t="shared" si="4"/>
        <v>0</v>
      </c>
    </row>
    <row r="15" spans="1:38" ht="24.75" customHeight="1" x14ac:dyDescent="0.25">
      <c r="A15" s="7">
        <v>10</v>
      </c>
      <c r="B15" s="8" t="s">
        <v>18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>
        <f t="shared" si="0"/>
        <v>0</v>
      </c>
      <c r="AI15" s="9">
        <f t="shared" si="1"/>
        <v>0</v>
      </c>
      <c r="AJ15" s="9">
        <f t="shared" si="2"/>
        <v>0</v>
      </c>
      <c r="AK15" s="9">
        <f t="shared" si="3"/>
        <v>0</v>
      </c>
      <c r="AL15" s="9">
        <f t="shared" si="4"/>
        <v>0</v>
      </c>
    </row>
    <row r="16" spans="1:38" ht="24.75" customHeight="1" x14ac:dyDescent="0.25">
      <c r="A16" s="11"/>
      <c r="B16" s="4" t="s">
        <v>19</v>
      </c>
      <c r="C16" s="12">
        <f>IF(1&lt;=DAY(EOMONTH($B$3,0)),COUNTA(C6:C15)-COUNTIF(C6:C15,"F"),"")</f>
        <v>0</v>
      </c>
      <c r="D16" s="12">
        <f>IF(2&lt;=DAY(EOMONTH($B$3,0)),COUNTA(D6:D15)-COUNTIF(D6:D15,"F"),"")</f>
        <v>0</v>
      </c>
      <c r="E16" s="12">
        <f>IF(3&lt;=DAY(EOMONTH($B$3,0)),COUNTA(E6:E15)-COUNTIF(E6:E15,"F"),"")</f>
        <v>0</v>
      </c>
      <c r="F16" s="12">
        <f>IF(4&lt;=DAY(EOMONTH($B$3,0)),COUNTA(F6:F15)-COUNTIF(F6:F15,"F"),"")</f>
        <v>0</v>
      </c>
      <c r="G16" s="12">
        <f>IF(5&lt;=DAY(EOMONTH($B$3,0)),COUNTA(G6:G15)-COUNTIF(G6:G15,"F"),"")</f>
        <v>0</v>
      </c>
      <c r="H16" s="12">
        <f>IF(6&lt;=DAY(EOMONTH($B$3,0)),COUNTA(H6:H15)-COUNTIF(H6:H15,"F"),"")</f>
        <v>0</v>
      </c>
      <c r="I16" s="12">
        <f>IF(7&lt;=DAY(EOMONTH($B$3,0)),COUNTA(I6:I15)-COUNTIF(I6:I15,"F"),"")</f>
        <v>0</v>
      </c>
      <c r="J16" s="12">
        <f>IF(8&lt;=DAY(EOMONTH($B$3,0)),COUNTA(J6:J15)-COUNTIF(J6:J15,"F"),"")</f>
        <v>0</v>
      </c>
      <c r="K16" s="12">
        <f>IF(9&lt;=DAY(EOMONTH($B$3,0)),COUNTA(K6:K15)-COUNTIF(K6:K15,"F"),"")</f>
        <v>0</v>
      </c>
      <c r="L16" s="12">
        <f>IF(10&lt;=DAY(EOMONTH($B$3,0)),COUNTA(L6:L15)-COUNTIF(L6:L15,"F"),"")</f>
        <v>0</v>
      </c>
      <c r="M16" s="12">
        <f>IF(11&lt;=DAY(EOMONTH($B$3,0)),COUNTA(M6:M15)-COUNTIF(M6:M15,"F"),"")</f>
        <v>0</v>
      </c>
      <c r="N16" s="12">
        <f>IF(12&lt;=DAY(EOMONTH($B$3,0)),COUNTA(N6:N15)-COUNTIF(N6:N15,"F"),"")</f>
        <v>0</v>
      </c>
      <c r="O16" s="12">
        <f>IF(13&lt;=DAY(EOMONTH($B$3,0)),COUNTA(O6:O15)-COUNTIF(O6:O15,"F"),"")</f>
        <v>0</v>
      </c>
      <c r="P16" s="12">
        <f>IF(14&lt;=DAY(EOMONTH($B$3,0)),COUNTA(P6:P15)-COUNTIF(P6:P15,"F"),"")</f>
        <v>0</v>
      </c>
      <c r="Q16" s="12">
        <f>IF(15&lt;=DAY(EOMONTH($B$3,0)),COUNTA(Q6:Q15)-COUNTIF(Q6:Q15,"F"),"")</f>
        <v>0</v>
      </c>
      <c r="R16" s="12">
        <f>IF(16&lt;=DAY(EOMONTH($B$3,0)),COUNTA(R6:R15)-COUNTIF(R6:R15,"F"),"")</f>
        <v>0</v>
      </c>
      <c r="S16" s="12">
        <f>IF(17&lt;=DAY(EOMONTH($B$3,0)),COUNTA(S6:S15)-COUNTIF(S6:S15,"F"),"")</f>
        <v>0</v>
      </c>
      <c r="T16" s="12">
        <f>IF(18&lt;=DAY(EOMONTH($B$3,0)),COUNTA(T6:T15)-COUNTIF(T6:T15,"F"),"")</f>
        <v>0</v>
      </c>
      <c r="U16" s="12">
        <f>IF(19&lt;=DAY(EOMONTH($B$3,0)),COUNTA(U6:U15)-COUNTIF(U6:U15,"F"),"")</f>
        <v>0</v>
      </c>
      <c r="V16" s="12">
        <f>IF(20&lt;=DAY(EOMONTH($B$3,0)),COUNTA(V6:V15)-COUNTIF(V6:V15,"F"),"")</f>
        <v>0</v>
      </c>
      <c r="W16" s="12">
        <f>IF(21&lt;=DAY(EOMONTH($B$3,0)),COUNTA(W6:W15)-COUNTIF(W6:W15,"F"),"")</f>
        <v>0</v>
      </c>
      <c r="X16" s="12">
        <f>IF(22&lt;=DAY(EOMONTH($B$3,0)),COUNTA(X6:X15)-COUNTIF(X6:X15,"F"),"")</f>
        <v>0</v>
      </c>
      <c r="Y16" s="12">
        <f>IF(23&lt;=DAY(EOMONTH($B$3,0)),COUNTA(Y6:Y15)-COUNTIF(Y6:Y15,"F"),"")</f>
        <v>0</v>
      </c>
      <c r="Z16" s="12">
        <f>IF(24&lt;=DAY(EOMONTH($B$3,0)),COUNTA(Z6:Z15)-COUNTIF(Z6:Z15,"F"),"")</f>
        <v>0</v>
      </c>
      <c r="AA16" s="12">
        <f>IF(25&lt;=DAY(EOMONTH($B$3,0)),COUNTA(AA6:AA15)-COUNTIF(AA6:AA15,"F"),"")</f>
        <v>0</v>
      </c>
      <c r="AB16" s="12">
        <f>IF(26&lt;=DAY(EOMONTH($B$3,0)),COUNTA(AB6:AB15)-COUNTIF(AB6:AB15,"F"),"")</f>
        <v>0</v>
      </c>
      <c r="AC16" s="12">
        <f>IF(27&lt;=DAY(EOMONTH($B$3,0)),COUNTA(AC6:AC15)-COUNTIF(AC6:AC15,"F"),"")</f>
        <v>0</v>
      </c>
      <c r="AD16" s="12">
        <f>IF(28&lt;=DAY(EOMONTH($B$3,0)),COUNTA(AD6:AD15)-COUNTIF(AD6:AD15,"F"),"")</f>
        <v>0</v>
      </c>
      <c r="AE16" s="12" t="str">
        <f>IF(29&lt;=DAY(EOMONTH($B$3,0)),COUNTA(AE6:AE15)-COUNTIF(AE6:AE15,"F"),"")</f>
        <v/>
      </c>
      <c r="AF16" s="12" t="str">
        <f>IF(30&lt;=DAY(EOMONTH($B$3,0)),COUNTA(AF6:AF15)-COUNTIF(AF6:AF15,"F"),"")</f>
        <v/>
      </c>
      <c r="AG16" s="12" t="str">
        <f>IF(31&lt;=DAY(EOMONTH($B$3,0)),COUNTA(AG6:AG15)-COUNTIF(AG6:AG15,"F"),"")</f>
        <v/>
      </c>
    </row>
    <row r="18" spans="1:33" x14ac:dyDescent="0.25">
      <c r="A18" s="34" t="s">
        <v>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</sheetData>
  <mergeCells count="3">
    <mergeCell ref="A1:AG1"/>
    <mergeCell ref="A18:AG18"/>
    <mergeCell ref="C3:G3"/>
  </mergeCells>
  <conditionalFormatting sqref="C5">
    <cfRule type="expression" dxfId="70" priority="34">
      <formula>OR(C$4=6,C$4=7)</formula>
    </cfRule>
  </conditionalFormatting>
  <conditionalFormatting sqref="C5:C16">
    <cfRule type="expression" dxfId="69" priority="33">
      <formula>1&gt;DAY(EOMONTH($B$3,0))</formula>
    </cfRule>
  </conditionalFormatting>
  <conditionalFormatting sqref="C6:AG15">
    <cfRule type="expression" dxfId="68" priority="2">
      <formula>OR(C$4=6,C$4=7)</formula>
    </cfRule>
    <cfRule type="cellIs" dxfId="67" priority="132" operator="equal">
      <formula>"TD"</formula>
    </cfRule>
    <cfRule type="cellIs" dxfId="66" priority="127" operator="equal">
      <formula>"SS"</formula>
    </cfRule>
    <cfRule type="cellIs" dxfId="65" priority="131" operator="equal">
      <formula>"K"</formula>
    </cfRule>
    <cfRule type="cellIs" dxfId="64" priority="130" operator="equal">
      <formula>"U"</formula>
    </cfRule>
    <cfRule type="cellIs" dxfId="63" priority="129" operator="equal">
      <formula>"F"</formula>
    </cfRule>
    <cfRule type="cellIs" dxfId="62" priority="128" operator="equal">
      <formula>"NS"</formula>
    </cfRule>
    <cfRule type="cellIs" dxfId="61" priority="126" operator="equal">
      <formula>"FS"</formula>
    </cfRule>
    <cfRule type="cellIs" dxfId="60" priority="133" operator="equal">
      <formula>"WB"</formula>
    </cfRule>
  </conditionalFormatting>
  <conditionalFormatting sqref="D5">
    <cfRule type="expression" dxfId="59" priority="37">
      <formula>OR(D$4=6,D$4=7)</formula>
    </cfRule>
  </conditionalFormatting>
  <conditionalFormatting sqref="D5:D16">
    <cfRule type="expression" dxfId="58" priority="36">
      <formula>2&gt;DAY(EOMONTH($B$3,0))</formula>
    </cfRule>
  </conditionalFormatting>
  <conditionalFormatting sqref="E5">
    <cfRule type="expression" dxfId="57" priority="40">
      <formula>OR(E$4=6,E$4=7)</formula>
    </cfRule>
  </conditionalFormatting>
  <conditionalFormatting sqref="E5:E16">
    <cfRule type="expression" dxfId="56" priority="39">
      <formula>3&gt;DAY(EOMONTH($B$3,0))</formula>
    </cfRule>
  </conditionalFormatting>
  <conditionalFormatting sqref="F5">
    <cfRule type="expression" dxfId="55" priority="43">
      <formula>OR(F$4=6,F$4=7)</formula>
    </cfRule>
  </conditionalFormatting>
  <conditionalFormatting sqref="F5:F16">
    <cfRule type="expression" dxfId="54" priority="42">
      <formula>4&gt;DAY(EOMONTH($B$3,0))</formula>
    </cfRule>
  </conditionalFormatting>
  <conditionalFormatting sqref="G5">
    <cfRule type="expression" dxfId="53" priority="46">
      <formula>OR(G$4=6,G$4=7)</formula>
    </cfRule>
  </conditionalFormatting>
  <conditionalFormatting sqref="G5:G16">
    <cfRule type="expression" dxfId="52" priority="45">
      <formula>5&gt;DAY(EOMONTH($B$3,0))</formula>
    </cfRule>
  </conditionalFormatting>
  <conditionalFormatting sqref="H5">
    <cfRule type="expression" dxfId="51" priority="49">
      <formula>OR(H$4=6,H$4=7)</formula>
    </cfRule>
  </conditionalFormatting>
  <conditionalFormatting sqref="H5:H16">
    <cfRule type="expression" dxfId="50" priority="48">
      <formula>6&gt;DAY(EOMONTH($B$3,0))</formula>
    </cfRule>
  </conditionalFormatting>
  <conditionalFormatting sqref="I5">
    <cfRule type="expression" dxfId="49" priority="52">
      <formula>OR(I$4=6,I$4=7)</formula>
    </cfRule>
  </conditionalFormatting>
  <conditionalFormatting sqref="I5:I16">
    <cfRule type="expression" dxfId="48" priority="51">
      <formula>7&gt;DAY(EOMONTH($B$3,0))</formula>
    </cfRule>
  </conditionalFormatting>
  <conditionalFormatting sqref="J5">
    <cfRule type="expression" dxfId="47" priority="55">
      <formula>OR(J$4=6,J$4=7)</formula>
    </cfRule>
  </conditionalFormatting>
  <conditionalFormatting sqref="J5:J16">
    <cfRule type="expression" dxfId="46" priority="54">
      <formula>8&gt;DAY(EOMONTH($B$3,0))</formula>
    </cfRule>
  </conditionalFormatting>
  <conditionalFormatting sqref="K5">
    <cfRule type="expression" dxfId="45" priority="58">
      <formula>OR(K$4=6,K$4=7)</formula>
    </cfRule>
  </conditionalFormatting>
  <conditionalFormatting sqref="K5:K16">
    <cfRule type="expression" dxfId="44" priority="57">
      <formula>9&gt;DAY(EOMONTH($B$3,0))</formula>
    </cfRule>
  </conditionalFormatting>
  <conditionalFormatting sqref="L5">
    <cfRule type="expression" dxfId="43" priority="61">
      <formula>OR(L$4=6,L$4=7)</formula>
    </cfRule>
  </conditionalFormatting>
  <conditionalFormatting sqref="L5:L16">
    <cfRule type="expression" dxfId="42" priority="60">
      <formula>10&gt;DAY(EOMONTH($B$3,0))</formula>
    </cfRule>
  </conditionalFormatting>
  <conditionalFormatting sqref="M5">
    <cfRule type="expression" dxfId="41" priority="64">
      <formula>OR(M$4=6,M$4=7)</formula>
    </cfRule>
  </conditionalFormatting>
  <conditionalFormatting sqref="M5:M16">
    <cfRule type="expression" dxfId="40" priority="63">
      <formula>11&gt;DAY(EOMONTH($B$3,0))</formula>
    </cfRule>
  </conditionalFormatting>
  <conditionalFormatting sqref="N5">
    <cfRule type="expression" dxfId="39" priority="67">
      <formula>OR(N$4=6,N$4=7)</formula>
    </cfRule>
  </conditionalFormatting>
  <conditionalFormatting sqref="N5:N16">
    <cfRule type="expression" dxfId="38" priority="66">
      <formula>12&gt;DAY(EOMONTH($B$3,0))</formula>
    </cfRule>
  </conditionalFormatting>
  <conditionalFormatting sqref="O5">
    <cfRule type="expression" dxfId="37" priority="70">
      <formula>OR(O$4=6,O$4=7)</formula>
    </cfRule>
  </conditionalFormatting>
  <conditionalFormatting sqref="O5:O16">
    <cfRule type="expression" dxfId="36" priority="69">
      <formula>13&gt;DAY(EOMONTH($B$3,0))</formula>
    </cfRule>
  </conditionalFormatting>
  <conditionalFormatting sqref="P5">
    <cfRule type="expression" dxfId="35" priority="73">
      <formula>OR(P$4=6,P$4=7)</formula>
    </cfRule>
  </conditionalFormatting>
  <conditionalFormatting sqref="P5:P16">
    <cfRule type="expression" dxfId="34" priority="72">
      <formula>14&gt;DAY(EOMONTH($B$3,0))</formula>
    </cfRule>
  </conditionalFormatting>
  <conditionalFormatting sqref="Q5">
    <cfRule type="expression" dxfId="33" priority="76">
      <formula>OR(Q$4=6,Q$4=7)</formula>
    </cfRule>
  </conditionalFormatting>
  <conditionalFormatting sqref="Q5:Q16">
    <cfRule type="expression" dxfId="32" priority="75">
      <formula>15&gt;DAY(EOMONTH($B$3,0))</formula>
    </cfRule>
  </conditionalFormatting>
  <conditionalFormatting sqref="R5">
    <cfRule type="expression" dxfId="31" priority="79">
      <formula>OR(R$4=6,R$4=7)</formula>
    </cfRule>
  </conditionalFormatting>
  <conditionalFormatting sqref="R5:R16">
    <cfRule type="expression" dxfId="30" priority="78">
      <formula>16&gt;DAY(EOMONTH($B$3,0))</formula>
    </cfRule>
  </conditionalFormatting>
  <conditionalFormatting sqref="S5">
    <cfRule type="expression" dxfId="29" priority="82">
      <formula>OR(S$4=6,S$4=7)</formula>
    </cfRule>
  </conditionalFormatting>
  <conditionalFormatting sqref="S5:S16">
    <cfRule type="expression" dxfId="28" priority="81">
      <formula>17&gt;DAY(EOMONTH($B$3,0))</formula>
    </cfRule>
  </conditionalFormatting>
  <conditionalFormatting sqref="T5">
    <cfRule type="expression" dxfId="27" priority="85">
      <formula>OR(T$4=6,T$4=7)</formula>
    </cfRule>
  </conditionalFormatting>
  <conditionalFormatting sqref="T5:T16">
    <cfRule type="expression" dxfId="26" priority="84">
      <formula>18&gt;DAY(EOMONTH($B$3,0))</formula>
    </cfRule>
  </conditionalFormatting>
  <conditionalFormatting sqref="U5">
    <cfRule type="expression" dxfId="25" priority="88">
      <formula>OR(U$4=6,U$4=7)</formula>
    </cfRule>
  </conditionalFormatting>
  <conditionalFormatting sqref="U5:U16">
    <cfRule type="expression" dxfId="24" priority="87">
      <formula>19&gt;DAY(EOMONTH($B$3,0))</formula>
    </cfRule>
  </conditionalFormatting>
  <conditionalFormatting sqref="V5">
    <cfRule type="expression" dxfId="23" priority="91">
      <formula>OR(V$4=6,V$4=7)</formula>
    </cfRule>
  </conditionalFormatting>
  <conditionalFormatting sqref="V5:V16">
    <cfRule type="expression" dxfId="22" priority="90">
      <formula>20&gt;DAY(EOMONTH($B$3,0))</formula>
    </cfRule>
  </conditionalFormatting>
  <conditionalFormatting sqref="W5">
    <cfRule type="expression" dxfId="21" priority="94">
      <formula>OR(W$4=6,W$4=7)</formula>
    </cfRule>
  </conditionalFormatting>
  <conditionalFormatting sqref="W5:W16">
    <cfRule type="expression" dxfId="20" priority="93">
      <formula>21&gt;DAY(EOMONTH($B$3,0))</formula>
    </cfRule>
  </conditionalFormatting>
  <conditionalFormatting sqref="X5">
    <cfRule type="expression" dxfId="19" priority="97">
      <formula>OR(X$4=6,X$4=7)</formula>
    </cfRule>
  </conditionalFormatting>
  <conditionalFormatting sqref="X5:X16">
    <cfRule type="expression" dxfId="18" priority="96">
      <formula>22&gt;DAY(EOMONTH($B$3,0))</formula>
    </cfRule>
  </conditionalFormatting>
  <conditionalFormatting sqref="Y5">
    <cfRule type="expression" dxfId="17" priority="100">
      <formula>OR(Y$4=6,Y$4=7)</formula>
    </cfRule>
  </conditionalFormatting>
  <conditionalFormatting sqref="Y5:Y16">
    <cfRule type="expression" dxfId="16" priority="99">
      <formula>23&gt;DAY(EOMONTH($B$3,0))</formula>
    </cfRule>
  </conditionalFormatting>
  <conditionalFormatting sqref="Z5">
    <cfRule type="expression" dxfId="15" priority="103">
      <formula>OR(Z$4=6,Z$4=7)</formula>
    </cfRule>
  </conditionalFormatting>
  <conditionalFormatting sqref="Z5:Z16">
    <cfRule type="expression" dxfId="14" priority="102">
      <formula>24&gt;DAY(EOMONTH($B$3,0))</formula>
    </cfRule>
  </conditionalFormatting>
  <conditionalFormatting sqref="AA5">
    <cfRule type="expression" dxfId="13" priority="106">
      <formula>OR(AA$4=6,AA$4=7)</formula>
    </cfRule>
  </conditionalFormatting>
  <conditionalFormatting sqref="AA5:AA16">
    <cfRule type="expression" dxfId="12" priority="105">
      <formula>25&gt;DAY(EOMONTH($B$3,0))</formula>
    </cfRule>
  </conditionalFormatting>
  <conditionalFormatting sqref="AB5">
    <cfRule type="expression" dxfId="11" priority="109">
      <formula>OR(AB$4=6,AB$4=7)</formula>
    </cfRule>
  </conditionalFormatting>
  <conditionalFormatting sqref="AB5:AB16">
    <cfRule type="expression" dxfId="10" priority="108">
      <formula>26&gt;DAY(EOMONTH($B$3,0))</formula>
    </cfRule>
  </conditionalFormatting>
  <conditionalFormatting sqref="AC5">
    <cfRule type="expression" dxfId="9" priority="112">
      <formula>OR(AC$4=6,AC$4=7)</formula>
    </cfRule>
  </conditionalFormatting>
  <conditionalFormatting sqref="AC5:AC16">
    <cfRule type="expression" dxfId="8" priority="111">
      <formula>27&gt;DAY(EOMONTH($B$3,0))</formula>
    </cfRule>
  </conditionalFormatting>
  <conditionalFormatting sqref="AD5">
    <cfRule type="expression" dxfId="7" priority="115">
      <formula>OR(AD$4=6,AD$4=7)</formula>
    </cfRule>
  </conditionalFormatting>
  <conditionalFormatting sqref="AD5:AD16">
    <cfRule type="expression" dxfId="6" priority="114">
      <formula>28&gt;DAY(EOMONTH($B$3,0))</formula>
    </cfRule>
  </conditionalFormatting>
  <conditionalFormatting sqref="AE5">
    <cfRule type="expression" dxfId="5" priority="118">
      <formula>OR(AE$4=6,AE$4=7)</formula>
    </cfRule>
  </conditionalFormatting>
  <conditionalFormatting sqref="AE5:AE16">
    <cfRule type="expression" dxfId="4" priority="117">
      <formula>29&gt;DAY(EOMONTH($B$3,0))</formula>
    </cfRule>
  </conditionalFormatting>
  <conditionalFormatting sqref="AF5">
    <cfRule type="expression" dxfId="3" priority="121">
      <formula>OR(AF$4=6,AF$4=7)</formula>
    </cfRule>
  </conditionalFormatting>
  <conditionalFormatting sqref="AF5:AF16">
    <cfRule type="expression" dxfId="2" priority="120">
      <formula>30&gt;DAY(EOMONTH($B$3,0))</formula>
    </cfRule>
  </conditionalFormatting>
  <conditionalFormatting sqref="AG5">
    <cfRule type="expression" dxfId="1" priority="124">
      <formula>OR(AG$4=6,AG$4=7)</formula>
    </cfRule>
  </conditionalFormatting>
  <conditionalFormatting sqref="AG5:AG16">
    <cfRule type="expression" dxfId="0" priority="123">
      <formula>31&gt;DAY(EOMONTH($B$3,0))</formula>
    </cfRule>
  </conditionalFormatting>
  <pageMargins left="0.39370078740157483" right="0.39370078740157483" top="0.98425196850393704" bottom="0.98425196850393704" header="0.51181102362204722" footer="0.51181102362204722"/>
  <pageSetup paperSize="8" scale="8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CAF50"/>
  </sheetPr>
  <dimension ref="A1:I24"/>
  <sheetViews>
    <sheetView zoomScaleNormal="100" workbookViewId="0">
      <selection activeCell="A27" sqref="A27"/>
    </sheetView>
  </sheetViews>
  <sheetFormatPr baseColWidth="10" defaultColWidth="8.7109375" defaultRowHeight="15" x14ac:dyDescent="0.25"/>
  <cols>
    <col min="1" max="1" width="12" customWidth="1"/>
    <col min="2" max="2" width="22" customWidth="1"/>
    <col min="3" max="4" width="10" customWidth="1"/>
    <col min="5" max="6" width="12" customWidth="1"/>
  </cols>
  <sheetData>
    <row r="1" spans="1:9" ht="34.5" customHeight="1" x14ac:dyDescent="0.25">
      <c r="A1" s="36" t="s">
        <v>20</v>
      </c>
      <c r="B1" s="36"/>
      <c r="C1" s="36"/>
      <c r="D1" s="36"/>
      <c r="E1" s="36"/>
      <c r="F1" s="36"/>
    </row>
    <row r="3" spans="1:9" ht="15" customHeight="1" x14ac:dyDescent="0.25">
      <c r="A3" s="37" t="s">
        <v>21</v>
      </c>
      <c r="B3" s="37"/>
      <c r="C3" s="37"/>
      <c r="D3" s="37"/>
      <c r="E3" s="37"/>
      <c r="F3" s="37"/>
    </row>
    <row r="4" spans="1:9" x14ac:dyDescent="0.25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</row>
    <row r="5" spans="1:9" ht="21.75" customHeight="1" x14ac:dyDescent="0.25">
      <c r="A5" s="13" t="s">
        <v>28</v>
      </c>
      <c r="B5" s="8" t="s">
        <v>29</v>
      </c>
      <c r="C5" s="9" t="s">
        <v>30</v>
      </c>
      <c r="D5" s="9" t="s">
        <v>31</v>
      </c>
      <c r="E5" s="9">
        <v>8</v>
      </c>
      <c r="F5" s="14"/>
    </row>
    <row r="6" spans="1:9" ht="21.75" customHeight="1" x14ac:dyDescent="0.25">
      <c r="A6" s="15" t="s">
        <v>32</v>
      </c>
      <c r="B6" s="8" t="s">
        <v>33</v>
      </c>
      <c r="C6" s="9" t="s">
        <v>31</v>
      </c>
      <c r="D6" s="9" t="s">
        <v>34</v>
      </c>
      <c r="E6" s="9">
        <v>8</v>
      </c>
      <c r="F6" s="16"/>
    </row>
    <row r="7" spans="1:9" ht="21.75" customHeight="1" x14ac:dyDescent="0.25">
      <c r="A7" s="17" t="s">
        <v>35</v>
      </c>
      <c r="B7" s="8" t="s">
        <v>36</v>
      </c>
      <c r="C7" s="9" t="s">
        <v>34</v>
      </c>
      <c r="D7" s="9" t="s">
        <v>30</v>
      </c>
      <c r="E7" s="9">
        <v>8</v>
      </c>
      <c r="F7" s="18"/>
    </row>
    <row r="8" spans="1:9" ht="21.75" customHeight="1" x14ac:dyDescent="0.25">
      <c r="A8" s="19" t="s">
        <v>37</v>
      </c>
      <c r="B8" s="8" t="s">
        <v>38</v>
      </c>
      <c r="C8" s="9" t="s">
        <v>39</v>
      </c>
      <c r="D8" s="9" t="s">
        <v>40</v>
      </c>
      <c r="E8" s="9">
        <v>9</v>
      </c>
      <c r="F8" s="20"/>
    </row>
    <row r="9" spans="1:9" ht="21.75" customHeight="1" x14ac:dyDescent="0.25">
      <c r="A9" s="21" t="s">
        <v>41</v>
      </c>
      <c r="B9" s="8" t="s">
        <v>8</v>
      </c>
      <c r="C9" s="9" t="s">
        <v>42</v>
      </c>
      <c r="D9" s="9" t="s">
        <v>42</v>
      </c>
      <c r="E9" s="9">
        <v>0</v>
      </c>
      <c r="F9" s="22"/>
    </row>
    <row r="10" spans="1:9" ht="21.75" customHeight="1" x14ac:dyDescent="0.25">
      <c r="A10" s="23" t="s">
        <v>43</v>
      </c>
      <c r="B10" s="8" t="s">
        <v>44</v>
      </c>
      <c r="C10" s="9" t="s">
        <v>42</v>
      </c>
      <c r="D10" s="9" t="s">
        <v>42</v>
      </c>
      <c r="E10" s="9">
        <v>0</v>
      </c>
      <c r="F10" s="24"/>
    </row>
    <row r="11" spans="1:9" ht="21.75" customHeight="1" x14ac:dyDescent="0.25">
      <c r="A11" s="25" t="s">
        <v>45</v>
      </c>
      <c r="B11" s="8" t="s">
        <v>46</v>
      </c>
      <c r="C11" s="9" t="s">
        <v>42</v>
      </c>
      <c r="D11" s="9" t="s">
        <v>42</v>
      </c>
      <c r="E11" s="9">
        <v>0</v>
      </c>
      <c r="F11" s="26"/>
    </row>
    <row r="12" spans="1:9" ht="21.75" customHeight="1" x14ac:dyDescent="0.25">
      <c r="A12" s="27" t="s">
        <v>47</v>
      </c>
      <c r="B12" s="8" t="s">
        <v>48</v>
      </c>
      <c r="C12" s="9" t="s">
        <v>42</v>
      </c>
      <c r="D12" s="9" t="s">
        <v>42</v>
      </c>
      <c r="E12" s="9">
        <v>0</v>
      </c>
      <c r="F12" s="28"/>
    </row>
    <row r="15" spans="1:9" ht="15" customHeight="1" x14ac:dyDescent="0.25">
      <c r="A15" s="37" t="s">
        <v>49</v>
      </c>
      <c r="B15" s="37"/>
      <c r="C15" s="37"/>
      <c r="D15" s="37"/>
      <c r="E15" s="37"/>
      <c r="F15" s="37"/>
      <c r="G15" s="37"/>
      <c r="H15" s="37"/>
    </row>
    <row r="16" spans="1:9" ht="18" customHeight="1" x14ac:dyDescent="0.25">
      <c r="A16" s="38" t="s">
        <v>50</v>
      </c>
      <c r="B16" s="38"/>
      <c r="C16" s="38"/>
      <c r="D16" s="38"/>
      <c r="E16" s="38"/>
      <c r="F16" s="38"/>
      <c r="G16" s="38"/>
      <c r="H16" s="38"/>
      <c r="I16" s="38"/>
    </row>
    <row r="17" spans="1:9" ht="18" customHeight="1" x14ac:dyDescent="0.25">
      <c r="A17" s="38" t="s">
        <v>51</v>
      </c>
      <c r="B17" s="38"/>
      <c r="C17" s="38"/>
      <c r="D17" s="38"/>
      <c r="E17" s="38"/>
      <c r="F17" s="38"/>
      <c r="G17" s="31"/>
      <c r="H17" s="31"/>
      <c r="I17" s="31"/>
    </row>
    <row r="18" spans="1:9" ht="18" customHeight="1" x14ac:dyDescent="0.25">
      <c r="A18" s="38" t="s">
        <v>52</v>
      </c>
      <c r="B18" s="38"/>
      <c r="C18" s="38"/>
      <c r="D18" s="38"/>
      <c r="E18" s="38"/>
      <c r="F18" s="38"/>
      <c r="G18" s="31"/>
      <c r="H18" s="31"/>
      <c r="I18" s="31"/>
    </row>
    <row r="19" spans="1:9" ht="18" customHeight="1" x14ac:dyDescent="0.25">
      <c r="A19" s="38" t="s">
        <v>53</v>
      </c>
      <c r="B19" s="38"/>
      <c r="C19" s="38"/>
      <c r="D19" s="38"/>
      <c r="E19" s="38"/>
      <c r="F19" s="38"/>
      <c r="G19" s="38"/>
      <c r="H19" s="38"/>
      <c r="I19" s="31"/>
    </row>
    <row r="20" spans="1:9" ht="18" customHeight="1" x14ac:dyDescent="0.25">
      <c r="A20" s="38" t="s">
        <v>54</v>
      </c>
      <c r="B20" s="38"/>
      <c r="C20" s="38"/>
      <c r="D20" s="38"/>
      <c r="E20" s="38"/>
      <c r="F20" s="38"/>
      <c r="G20" s="38"/>
      <c r="H20" s="38"/>
      <c r="I20" s="31"/>
    </row>
    <row r="21" spans="1:9" ht="18" customHeight="1" x14ac:dyDescent="0.25">
      <c r="A21" s="38" t="s">
        <v>55</v>
      </c>
      <c r="B21" s="38"/>
      <c r="C21" s="38"/>
      <c r="D21" s="38"/>
      <c r="E21" s="38"/>
      <c r="F21" s="38"/>
      <c r="G21" s="31"/>
      <c r="H21" s="31"/>
      <c r="I21" s="31"/>
    </row>
    <row r="22" spans="1:9" ht="18" customHeight="1" x14ac:dyDescent="0.25">
      <c r="A22" s="38" t="s">
        <v>56</v>
      </c>
      <c r="B22" s="38"/>
      <c r="C22" s="38"/>
      <c r="D22" s="38"/>
      <c r="E22" s="38"/>
      <c r="F22" s="38"/>
      <c r="G22" s="31"/>
      <c r="H22" s="31"/>
      <c r="I22" s="31"/>
    </row>
    <row r="23" spans="1:9" ht="18" customHeight="1" x14ac:dyDescent="0.25">
      <c r="A23" s="38" t="s">
        <v>57</v>
      </c>
      <c r="B23" s="38"/>
      <c r="C23" s="38"/>
      <c r="D23" s="38"/>
      <c r="E23" s="38"/>
      <c r="F23" s="38"/>
      <c r="G23" s="31"/>
      <c r="H23" s="31"/>
      <c r="I23" s="31"/>
    </row>
    <row r="24" spans="1:9" x14ac:dyDescent="0.25">
      <c r="A24" s="31"/>
      <c r="B24" s="31"/>
      <c r="C24" s="31"/>
      <c r="D24" s="31"/>
      <c r="E24" s="31"/>
      <c r="F24" s="31"/>
      <c r="G24" s="31"/>
      <c r="H24" s="31"/>
      <c r="I24" s="31"/>
    </row>
  </sheetData>
  <mergeCells count="11">
    <mergeCell ref="A1:F1"/>
    <mergeCell ref="A3:F3"/>
    <mergeCell ref="A17:F17"/>
    <mergeCell ref="A23:F23"/>
    <mergeCell ref="A16:I16"/>
    <mergeCell ref="A19:H19"/>
    <mergeCell ref="A20:H20"/>
    <mergeCell ref="A15:H15"/>
    <mergeCell ref="A18:F18"/>
    <mergeCell ref="A21:F21"/>
    <mergeCell ref="A22:F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Schichtplan</vt:lpstr>
      <vt:lpstr>Einstellungen</vt:lpstr>
    </vt:vector>
  </TitlesOfParts>
  <Company>https://Vorla.ch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Schichtplan Vorlage</dc:title>
  <dc:subject>Schichtplan Vorlage</dc:subject>
  <dc:creator>https://Vorla.ch</dc:creator>
  <dc:description>Schichtplan Vorlage
https://Vorla.ch</dc:description>
  <cp:lastModifiedBy>Muther Michael</cp:lastModifiedBy>
  <cp:revision>0</cp:revision>
  <cp:lastPrinted>2026-02-17T14:51:28Z</cp:lastPrinted>
  <dcterms:created xsi:type="dcterms:W3CDTF">2026-02-17T14:48:27Z</dcterms:created>
  <dcterms:modified xsi:type="dcterms:W3CDTF">2026-02-17T15:11:22Z</dcterms:modified>
  <dc:language>en-US</dc:language>
</cp:coreProperties>
</file>